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efffdd68a907d62d/Spelsbury Parish Council/Accounts/Budgets/2023 Precept/"/>
    </mc:Choice>
  </mc:AlternateContent>
  <xr:revisionPtr revIDLastSave="380" documentId="8_{9AC79DD9-5EA8-417D-A257-95419F6B9474}" xr6:coauthVersionLast="47" xr6:coauthVersionMax="47" xr10:uidLastSave="{666AC4E3-8EEA-4DE1-9951-0C9636453668}"/>
  <bookViews>
    <workbookView xWindow="-120" yWindow="-120" windowWidth="20730" windowHeight="1116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J12" i="1"/>
  <c r="H11" i="1"/>
  <c r="H12" i="1"/>
  <c r="J10" i="1"/>
  <c r="I10" i="1"/>
  <c r="H10" i="1"/>
  <c r="I27" i="1"/>
  <c r="J27" i="1"/>
  <c r="H27" i="1"/>
  <c r="H24" i="1"/>
  <c r="I24" i="1" s="1"/>
  <c r="J24" i="1" s="1"/>
  <c r="H23" i="1"/>
  <c r="I23" i="1" s="1"/>
  <c r="J23" i="1" s="1"/>
  <c r="H22" i="1"/>
  <c r="I22" i="1"/>
  <c r="J22" i="1"/>
  <c r="F39" i="1"/>
  <c r="F27" i="1"/>
  <c r="H55" i="1" l="1"/>
  <c r="I55" i="1" s="1"/>
  <c r="J55" i="1" s="1"/>
  <c r="H54" i="1"/>
  <c r="I54" i="1" s="1"/>
  <c r="J54" i="1" s="1"/>
  <c r="H53" i="1"/>
  <c r="I53" i="1" s="1"/>
  <c r="J53" i="1" s="1"/>
  <c r="H34" i="1"/>
  <c r="I34" i="1" s="1"/>
  <c r="J34" i="1" s="1"/>
  <c r="H31" i="1"/>
  <c r="I31" i="1" s="1"/>
  <c r="J31" i="1" s="1"/>
  <c r="H30" i="1"/>
  <c r="I30" i="1" s="1"/>
  <c r="J30" i="1" s="1"/>
  <c r="C58" i="1"/>
  <c r="C40" i="1"/>
  <c r="C49" i="1"/>
  <c r="C10" i="1"/>
  <c r="H73" i="1" l="1"/>
  <c r="I73" i="1" s="1"/>
  <c r="J73" i="1" s="1"/>
  <c r="H72" i="1"/>
  <c r="I72" i="1" s="1"/>
  <c r="J72" i="1" s="1"/>
  <c r="I66" i="1"/>
  <c r="J66" i="1" s="1"/>
  <c r="H64" i="1"/>
  <c r="I64" i="1" s="1"/>
  <c r="J64" i="1" s="1"/>
  <c r="H65" i="1"/>
  <c r="I65" i="1" s="1"/>
  <c r="J65" i="1" s="1"/>
  <c r="H63" i="1"/>
  <c r="I63" i="1" s="1"/>
  <c r="J63" i="1" s="1"/>
  <c r="I58" i="1"/>
  <c r="J58" i="1" s="1"/>
  <c r="I59" i="1"/>
  <c r="J59" i="1" s="1"/>
  <c r="H57" i="1"/>
  <c r="I57" i="1" s="1"/>
  <c r="J57" i="1" s="1"/>
  <c r="H50" i="1"/>
  <c r="I50" i="1" s="1"/>
  <c r="J50" i="1" s="1"/>
  <c r="H49" i="1"/>
  <c r="I49" i="1" s="1"/>
  <c r="J49" i="1" s="1"/>
  <c r="H46" i="1"/>
  <c r="I46" i="1" s="1"/>
  <c r="J46" i="1" s="1"/>
  <c r="H45" i="1"/>
  <c r="I45" i="1" s="1"/>
  <c r="J45" i="1" s="1"/>
  <c r="H38" i="1"/>
  <c r="I38" i="1" s="1"/>
  <c r="J38" i="1" s="1"/>
  <c r="H39" i="1"/>
  <c r="I39" i="1" s="1"/>
  <c r="J39" i="1" s="1"/>
  <c r="H40" i="1"/>
  <c r="I40" i="1" s="1"/>
  <c r="J40" i="1" s="1"/>
  <c r="H41" i="1"/>
  <c r="I41" i="1" s="1"/>
  <c r="J41" i="1" s="1"/>
  <c r="H42" i="1"/>
  <c r="I42" i="1" s="1"/>
  <c r="J42" i="1" s="1"/>
  <c r="H37" i="1"/>
  <c r="I37" i="1" s="1"/>
  <c r="I11" i="1"/>
  <c r="J11" i="1" s="1"/>
  <c r="H15" i="1"/>
  <c r="I15" i="1" s="1"/>
  <c r="J15" i="1" s="1"/>
  <c r="H16" i="1"/>
  <c r="I16" i="1" s="1"/>
  <c r="J16" i="1" s="1"/>
  <c r="H17" i="1"/>
  <c r="I17" i="1" s="1"/>
  <c r="J17" i="1" s="1"/>
  <c r="H18" i="1"/>
  <c r="I18" i="1" s="1"/>
  <c r="J18" i="1" s="1"/>
  <c r="H19" i="1"/>
  <c r="I19" i="1" s="1"/>
  <c r="J19" i="1" s="1"/>
  <c r="H20" i="1"/>
  <c r="I20" i="1" s="1"/>
  <c r="J20" i="1" s="1"/>
  <c r="H21" i="1"/>
  <c r="I21" i="1" s="1"/>
  <c r="J21" i="1" s="1"/>
  <c r="H6" i="1" l="1"/>
  <c r="I6" i="1"/>
  <c r="J6" i="1"/>
  <c r="J37" i="1"/>
  <c r="H68" i="1"/>
  <c r="I68" i="1" s="1"/>
  <c r="J68" i="1" s="1"/>
  <c r="D101" i="1"/>
  <c r="E101" i="1" s="1"/>
  <c r="D102" i="1"/>
  <c r="E102" i="1" s="1"/>
  <c r="D103" i="1"/>
  <c r="E103" i="1" s="1"/>
  <c r="D100" i="1"/>
  <c r="E100" i="1" s="1"/>
  <c r="H76" i="1" l="1"/>
  <c r="J76" i="1"/>
  <c r="F76" i="1"/>
  <c r="F6" i="1"/>
  <c r="G6" i="1"/>
  <c r="D6" i="1"/>
  <c r="E6" i="1"/>
  <c r="I76" i="1" l="1"/>
  <c r="D76" i="1"/>
  <c r="C6" i="1"/>
  <c r="E76" i="1" l="1"/>
  <c r="C76" i="1" l="1"/>
  <c r="G76" i="1" l="1"/>
  <c r="G79" i="1" s="1"/>
  <c r="G81" i="1" s="1"/>
  <c r="C86" i="1" s="1"/>
  <c r="C88" i="1" l="1"/>
  <c r="C90" i="1" s="1"/>
  <c r="C91" i="1" s="1"/>
  <c r="C107" i="1" s="1"/>
  <c r="D107" i="1" s="1"/>
  <c r="E107" i="1" s="1"/>
  <c r="D105" i="1"/>
  <c r="E105" i="1" s="1"/>
  <c r="D104" i="1"/>
  <c r="E104" i="1" s="1"/>
  <c r="C93" i="1" l="1"/>
  <c r="C95" i="1" s="1"/>
  <c r="D106" i="1"/>
  <c r="E10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clerk</author>
  </authors>
  <commentList>
    <comment ref="G10" authorId="0" shapeId="0" xr:uid="{C79E791E-DF8F-469C-9006-F08484AFC2C4}">
      <text>
        <r>
          <rPr>
            <b/>
            <sz val="9"/>
            <color indexed="81"/>
            <rFont val="Tahoma"/>
            <charset val="1"/>
          </rPr>
          <t>clerk:</t>
        </r>
        <r>
          <rPr>
            <sz val="9"/>
            <color indexed="81"/>
            <rFont val="Tahoma"/>
            <charset val="1"/>
          </rPr>
          <t xml:space="preserve">
SCP17 at new rate + 2%
(new rate is £1925 pro rata) - £13.95
</t>
        </r>
      </text>
    </comment>
    <comment ref="G12" authorId="0" shapeId="0" xr:uid="{0675C59F-80C2-42CE-AC0B-527A1D428634}">
      <text>
        <r>
          <rPr>
            <b/>
            <sz val="9"/>
            <color indexed="81"/>
            <rFont val="Tahoma"/>
            <charset val="1"/>
          </rPr>
          <t>clerk:</t>
        </r>
        <r>
          <rPr>
            <sz val="9"/>
            <color indexed="81"/>
            <rFont val="Tahoma"/>
            <charset val="1"/>
          </rPr>
          <t xml:space="preserve">
21.7% of gross salary</t>
        </r>
      </text>
    </comment>
  </commentList>
</comments>
</file>

<file path=xl/sharedStrings.xml><?xml version="1.0" encoding="utf-8"?>
<sst xmlns="http://schemas.openxmlformats.org/spreadsheetml/2006/main" count="98" uniqueCount="96">
  <si>
    <t>Clerk employment</t>
  </si>
  <si>
    <t>Salary</t>
  </si>
  <si>
    <t>Payroll</t>
  </si>
  <si>
    <t>Accounts</t>
  </si>
  <si>
    <t>Internal auditor</t>
  </si>
  <si>
    <t>Hire</t>
  </si>
  <si>
    <t>Subscriptions</t>
  </si>
  <si>
    <t>OALC</t>
  </si>
  <si>
    <t>SLCC</t>
  </si>
  <si>
    <t>Combined insurance</t>
  </si>
  <si>
    <t>TOTAL</t>
  </si>
  <si>
    <t>Employer's liability</t>
  </si>
  <si>
    <t>Assets</t>
  </si>
  <si>
    <t>Purchase of additional assets</t>
  </si>
  <si>
    <t>Provision for future replacement of assets</t>
  </si>
  <si>
    <t>Reserve</t>
  </si>
  <si>
    <t>Contingency</t>
  </si>
  <si>
    <t>For unexpected costs</t>
  </si>
  <si>
    <t>Domain registration</t>
  </si>
  <si>
    <t>Web hosting of site</t>
  </si>
  <si>
    <t>Office consumables</t>
  </si>
  <si>
    <t>Phone/internet</t>
  </si>
  <si>
    <t>Use of home premises</t>
  </si>
  <si>
    <t>Use of home equipment</t>
  </si>
  <si>
    <t>Mileage</t>
  </si>
  <si>
    <t>Clerk salary</t>
  </si>
  <si>
    <t>Repair/maintenance of existing assets</t>
  </si>
  <si>
    <t>Training</t>
  </si>
  <si>
    <t>Publications</t>
  </si>
  <si>
    <t>Memorial Hall - Council meetings</t>
  </si>
  <si>
    <t>Memorial Hall - other meetings</t>
  </si>
  <si>
    <t>Administration</t>
  </si>
  <si>
    <t>Parish maintenance</t>
  </si>
  <si>
    <t>Playground inspection</t>
  </si>
  <si>
    <t>Playground rent</t>
  </si>
  <si>
    <t>Parish general expense (budget)</t>
  </si>
  <si>
    <t>Parish council election expenses</t>
  </si>
  <si>
    <t>Cash requirements (line 3 = line 1 + line 2)</t>
  </si>
  <si>
    <t>Less: Parish grant awarded</t>
  </si>
  <si>
    <t>Parish precept for tax setting purposes (line 5 = line 3 - line 4)</t>
  </si>
  <si>
    <t>Tax base</t>
  </si>
  <si>
    <t>Band D Tax (line 8 = line 6 / line 7)</t>
  </si>
  <si>
    <t>Previous year band D tax</t>
  </si>
  <si>
    <t>Tax rise = (line 8 - line 9) / line 9 x 100</t>
  </si>
  <si>
    <t>2015 - 16</t>
  </si>
  <si>
    <t>2016 - 17</t>
  </si>
  <si>
    <t>2017 - 18</t>
  </si>
  <si>
    <t>Change</t>
  </si>
  <si>
    <t>% change</t>
  </si>
  <si>
    <t>2019 - 20</t>
  </si>
  <si>
    <t>RECEIPTS</t>
  </si>
  <si>
    <t>Precept</t>
  </si>
  <si>
    <t>Bank interest</t>
  </si>
  <si>
    <t>Grants</t>
  </si>
  <si>
    <t>Projects</t>
  </si>
  <si>
    <t>Community projects and events</t>
  </si>
  <si>
    <t>Donations</t>
  </si>
  <si>
    <t>Software subscriptions</t>
  </si>
  <si>
    <t>Proposed precept 2020/21 (from line 5)</t>
  </si>
  <si>
    <t>PAYMENTS</t>
  </si>
  <si>
    <t>Anticipated to end of year</t>
  </si>
  <si>
    <t>Winter salt</t>
  </si>
  <si>
    <t>(=line 5 rounded up)</t>
  </si>
  <si>
    <t>2020 - 21</t>
  </si>
  <si>
    <t>2018 - 19</t>
  </si>
  <si>
    <t>2021 - 22</t>
  </si>
  <si>
    <t>External auditor</t>
  </si>
  <si>
    <t>Forecast 2024-25</t>
  </si>
  <si>
    <t>Forecast 2025-26</t>
  </si>
  <si>
    <t>Website and email</t>
  </si>
  <si>
    <t>Mailboxes for councillors and Clerk</t>
  </si>
  <si>
    <t>Spelsbury bin collection</t>
  </si>
  <si>
    <t>Bank service charge</t>
  </si>
  <si>
    <t>20MPH speed limit</t>
  </si>
  <si>
    <t>Dog bin waste collections</t>
  </si>
  <si>
    <t>SID</t>
  </si>
  <si>
    <t>Budget</t>
  </si>
  <si>
    <t>Precept request</t>
  </si>
  <si>
    <t>Actual 2021-2022 (net)</t>
  </si>
  <si>
    <t>Approved budget 2022-23</t>
  </si>
  <si>
    <t>Budget 2023-24</t>
  </si>
  <si>
    <t>Forecast 2026-27</t>
  </si>
  <si>
    <t>2023 - 24</t>
  </si>
  <si>
    <t>2022 - 23</t>
  </si>
  <si>
    <t>Precept 2023/24</t>
  </si>
  <si>
    <t>unknown</t>
  </si>
  <si>
    <t>Actual receipts/payments to date (31/08/22)</t>
  </si>
  <si>
    <t>Playground refurbishment</t>
  </si>
  <si>
    <t>Employer pension contribution</t>
  </si>
  <si>
    <t>Use of reserves</t>
  </si>
  <si>
    <t>Training and courses</t>
  </si>
  <si>
    <t>ICO Registration</t>
  </si>
  <si>
    <t>Insurance</t>
  </si>
  <si>
    <t>Council election</t>
  </si>
  <si>
    <t>Employer pension cont Mar 22</t>
  </si>
  <si>
    <t>Spelsbury bin collection - EMR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</si>
</sst>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1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1" xfId="0" applyFont="1" applyBorder="1"/>
    <xf numFmtId="0" fontId="3" fillId="0" borderId="0" xfId="0" applyFont="1"/>
    <xf numFmtId="0" fontId="0" fillId="0" borderId="0" xfId="0" applyFill="1"/>
    <xf numFmtId="2" fontId="0" fillId="0" borderId="1" xfId="0" applyNumberFormat="1" applyFill="1" applyBorder="1"/>
    <xf numFmtId="0" fontId="3" fillId="0" borderId="1" xfId="0" applyFont="1" applyFill="1" applyBorder="1"/>
    <xf numFmtId="0" fontId="0" fillId="0" borderId="1" xfId="0" applyFill="1" applyBorder="1"/>
    <xf numFmtId="0" fontId="0" fillId="0" borderId="1" xfId="0" applyBorder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2" fontId="6" fillId="0" borderId="1" xfId="0" applyNumberFormat="1" applyFont="1" applyFill="1" applyBorder="1"/>
    <xf numFmtId="0" fontId="0" fillId="0" borderId="0" xfId="0" applyFill="1" applyAlignment="1">
      <alignment vertical="top" wrapText="1"/>
    </xf>
    <xf numFmtId="0" fontId="0" fillId="0" borderId="0" xfId="0" applyFill="1" applyBorder="1"/>
    <xf numFmtId="0" fontId="1" fillId="0" borderId="0" xfId="0" applyFont="1" applyFill="1"/>
    <xf numFmtId="0" fontId="2" fillId="0" borderId="2" xfId="0" applyFont="1" applyFill="1" applyBorder="1"/>
    <xf numFmtId="2" fontId="6" fillId="0" borderId="1" xfId="0" applyNumberFormat="1" applyFont="1" applyFill="1" applyBorder="1" applyAlignment="1"/>
    <xf numFmtId="2" fontId="6" fillId="0" borderId="1" xfId="0" applyNumberFormat="1" applyFont="1" applyFill="1" applyBorder="1" applyAlignment="1">
      <alignment wrapText="1"/>
    </xf>
    <xf numFmtId="2" fontId="10" fillId="0" borderId="1" xfId="0" applyNumberFormat="1" applyFont="1" applyFill="1" applyBorder="1"/>
    <xf numFmtId="2" fontId="10" fillId="0" borderId="1" xfId="0" applyNumberFormat="1" applyFont="1" applyFill="1" applyBorder="1" applyAlignment="1">
      <alignment wrapText="1"/>
    </xf>
    <xf numFmtId="0" fontId="6" fillId="0" borderId="0" xfId="0" applyFont="1" applyFill="1"/>
    <xf numFmtId="2" fontId="5" fillId="0" borderId="1" xfId="0" applyNumberFormat="1" applyFont="1" applyFill="1" applyBorder="1"/>
    <xf numFmtId="0" fontId="3" fillId="0" borderId="0" xfId="0" applyFont="1" applyFill="1"/>
    <xf numFmtId="2" fontId="2" fillId="0" borderId="2" xfId="0" applyNumberFormat="1" applyFont="1" applyFill="1" applyBorder="1"/>
    <xf numFmtId="2" fontId="0" fillId="0" borderId="3" xfId="0" applyNumberFormat="1" applyFill="1" applyBorder="1"/>
    <xf numFmtId="2" fontId="2" fillId="0" borderId="5" xfId="0" applyNumberFormat="1" applyFont="1" applyFill="1" applyBorder="1"/>
    <xf numFmtId="0" fontId="9" fillId="0" borderId="1" xfId="0" applyFont="1" applyFill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/>
    <xf numFmtId="2" fontId="6" fillId="0" borderId="3" xfId="0" applyNumberFormat="1" applyFont="1" applyFill="1" applyBorder="1"/>
    <xf numFmtId="0" fontId="6" fillId="0" borderId="3" xfId="0" applyFont="1" applyFill="1" applyBorder="1"/>
    <xf numFmtId="0" fontId="6" fillId="0" borderId="10" xfId="0" applyFont="1" applyFill="1" applyBorder="1"/>
    <xf numFmtId="0" fontId="3" fillId="0" borderId="3" xfId="0" applyFont="1" applyFill="1" applyBorder="1"/>
    <xf numFmtId="2" fontId="5" fillId="0" borderId="3" xfId="0" applyNumberFormat="1" applyFont="1" applyFill="1" applyBorder="1"/>
    <xf numFmtId="2" fontId="10" fillId="0" borderId="3" xfId="0" applyNumberFormat="1" applyFont="1" applyFill="1" applyBorder="1"/>
    <xf numFmtId="0" fontId="6" fillId="0" borderId="3" xfId="0" applyFont="1" applyFill="1" applyBorder="1" applyAlignment="1">
      <alignment wrapText="1"/>
    </xf>
    <xf numFmtId="2" fontId="6" fillId="0" borderId="3" xfId="0" applyNumberFormat="1" applyFont="1" applyFill="1" applyBorder="1" applyAlignment="1">
      <alignment wrapText="1"/>
    </xf>
    <xf numFmtId="2" fontId="6" fillId="0" borderId="3" xfId="0" applyNumberFormat="1" applyFont="1" applyFill="1" applyBorder="1" applyAlignment="1"/>
    <xf numFmtId="2" fontId="10" fillId="0" borderId="3" xfId="0" applyNumberFormat="1" applyFont="1" applyFill="1" applyBorder="1" applyAlignment="1">
      <alignment wrapText="1"/>
    </xf>
    <xf numFmtId="0" fontId="0" fillId="0" borderId="7" xfId="0" applyFill="1" applyBorder="1"/>
    <xf numFmtId="2" fontId="0" fillId="0" borderId="7" xfId="0" applyNumberFormat="1" applyFill="1" applyBorder="1"/>
    <xf numFmtId="2" fontId="2" fillId="0" borderId="8" xfId="0" applyNumberFormat="1" applyFont="1" applyFill="1" applyBorder="1"/>
    <xf numFmtId="0" fontId="0" fillId="0" borderId="9" xfId="0" applyFill="1" applyBorder="1"/>
    <xf numFmtId="2" fontId="3" fillId="0" borderId="0" xfId="0" applyNumberFormat="1" applyFont="1" applyFill="1"/>
    <xf numFmtId="0" fontId="3" fillId="0" borderId="0" xfId="0" applyFont="1" applyFill="1" applyAlignment="1">
      <alignment wrapText="1"/>
    </xf>
    <xf numFmtId="2" fontId="3" fillId="0" borderId="0" xfId="0" applyNumberFormat="1" applyFont="1" applyFill="1" applyAlignment="1">
      <alignment wrapText="1"/>
    </xf>
    <xf numFmtId="1" fontId="3" fillId="0" borderId="0" xfId="0" applyNumberFormat="1" applyFont="1" applyFill="1"/>
    <xf numFmtId="8" fontId="3" fillId="0" borderId="0" xfId="0" applyNumberFormat="1" applyFont="1" applyFill="1"/>
    <xf numFmtId="0" fontId="0" fillId="0" borderId="0" xfId="0" applyFill="1" applyAlignment="1">
      <alignment horizontal="right"/>
    </xf>
    <xf numFmtId="0" fontId="0" fillId="0" borderId="0" xfId="0" applyFont="1" applyFill="1"/>
    <xf numFmtId="9" fontId="0" fillId="0" borderId="0" xfId="0" applyNumberFormat="1" applyFont="1" applyFill="1"/>
    <xf numFmtId="2" fontId="0" fillId="0" borderId="0" xfId="0" applyNumberFormat="1" applyFont="1" applyFill="1"/>
    <xf numFmtId="9" fontId="0" fillId="0" borderId="0" xfId="0" applyNumberFormat="1" applyFill="1"/>
    <xf numFmtId="1" fontId="0" fillId="0" borderId="0" xfId="0" applyNumberFormat="1" applyFill="1"/>
    <xf numFmtId="0" fontId="0" fillId="0" borderId="4" xfId="0" applyFill="1" applyBorder="1"/>
    <xf numFmtId="2" fontId="0" fillId="0" borderId="4" xfId="0" applyNumberFormat="1" applyFill="1" applyBorder="1"/>
    <xf numFmtId="2" fontId="2" fillId="0" borderId="6" xfId="0" applyNumberFormat="1" applyFont="1" applyFill="1" applyBorder="1"/>
    <xf numFmtId="2" fontId="2" fillId="0" borderId="11" xfId="0" applyNumberFormat="1" applyFont="1" applyFill="1" applyBorder="1"/>
    <xf numFmtId="2" fontId="6" fillId="0" borderId="9" xfId="0" applyNumberFormat="1" applyFont="1" applyFill="1" applyBorder="1"/>
    <xf numFmtId="2" fontId="8" fillId="0" borderId="4" xfId="0" applyNumberFormat="1" applyFont="1" applyFill="1" applyBorder="1"/>
    <xf numFmtId="2" fontId="8" fillId="0" borderId="1" xfId="0" applyNumberFormat="1" applyFont="1" applyFill="1" applyBorder="1"/>
    <xf numFmtId="2" fontId="10" fillId="0" borderId="9" xfId="0" applyNumberFormat="1" applyFont="1" applyFill="1" applyBorder="1"/>
    <xf numFmtId="2" fontId="7" fillId="0" borderId="9" xfId="1" applyNumberFormat="1" applyFont="1" applyFill="1" applyBorder="1"/>
    <xf numFmtId="2" fontId="0" fillId="0" borderId="9" xfId="0" applyNumberFormat="1" applyFill="1" applyBorder="1"/>
    <xf numFmtId="2" fontId="5" fillId="0" borderId="9" xfId="0" applyNumberFormat="1" applyFont="1" applyFill="1" applyBorder="1"/>
    <xf numFmtId="2" fontId="5" fillId="0" borderId="4" xfId="0" applyNumberFormat="1" applyFont="1" applyFill="1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3"/>
  <sheetViews>
    <sheetView tabSelected="1" showWhiteSpace="0" zoomScale="120" zoomScaleNormal="120" zoomScalePageLayoutView="90" workbookViewId="0">
      <pane ySplit="2160" activePane="bottomLeft"/>
      <selection activeCell="G3" sqref="G3"/>
      <selection pane="bottomLeft" activeCell="F42" sqref="F42"/>
    </sheetView>
  </sheetViews>
  <sheetFormatPr defaultRowHeight="15" x14ac:dyDescent="0.25"/>
  <cols>
    <col min="1" max="1" width="13" customWidth="1"/>
    <col min="2" max="2" width="29.85546875" bestFit="1" customWidth="1"/>
    <col min="3" max="3" width="11.140625" customWidth="1"/>
    <col min="4" max="4" width="10.85546875" customWidth="1"/>
    <col min="5" max="5" width="12.140625" style="5" customWidth="1"/>
    <col min="6" max="6" width="12.140625" customWidth="1"/>
    <col min="7" max="7" width="15.140625" style="5" customWidth="1"/>
    <col min="8" max="10" width="12" bestFit="1" customWidth="1"/>
  </cols>
  <sheetData>
    <row r="1" spans="1:12" ht="75" x14ac:dyDescent="0.25">
      <c r="C1" s="14" t="s">
        <v>78</v>
      </c>
      <c r="D1" s="14" t="s">
        <v>79</v>
      </c>
      <c r="E1" s="16" t="s">
        <v>86</v>
      </c>
      <c r="F1" s="14" t="s">
        <v>60</v>
      </c>
      <c r="G1" s="16" t="s">
        <v>80</v>
      </c>
      <c r="H1" s="16" t="s">
        <v>67</v>
      </c>
      <c r="I1" s="16" t="s">
        <v>68</v>
      </c>
      <c r="J1" s="16" t="s">
        <v>81</v>
      </c>
    </row>
    <row r="2" spans="1:12" ht="15" customHeight="1" x14ac:dyDescent="0.25">
      <c r="A2" t="s">
        <v>50</v>
      </c>
      <c r="C2" s="14"/>
      <c r="D2" s="13"/>
      <c r="E2" s="16"/>
      <c r="F2" s="14"/>
      <c r="G2" s="16"/>
      <c r="H2" s="5"/>
      <c r="I2" s="5"/>
      <c r="J2" s="5"/>
    </row>
    <row r="3" spans="1:12" x14ac:dyDescent="0.25">
      <c r="A3" s="9"/>
      <c r="B3" s="8" t="s">
        <v>51</v>
      </c>
      <c r="C3" s="6">
        <v>7833</v>
      </c>
      <c r="D3" s="6">
        <v>7833</v>
      </c>
      <c r="E3" s="6">
        <v>3916.5</v>
      </c>
      <c r="F3" s="28">
        <v>7833</v>
      </c>
      <c r="G3" s="45">
        <v>0</v>
      </c>
      <c r="H3" s="60"/>
      <c r="I3" s="8"/>
      <c r="J3" s="8"/>
    </row>
    <row r="4" spans="1:12" x14ac:dyDescent="0.25">
      <c r="A4" s="9"/>
      <c r="B4" s="8" t="s">
        <v>53</v>
      </c>
      <c r="C4" s="6">
        <v>2500</v>
      </c>
      <c r="D4" s="6">
        <v>0</v>
      </c>
      <c r="E4" s="6">
        <v>230</v>
      </c>
      <c r="F4" s="28">
        <v>230</v>
      </c>
      <c r="G4" s="45">
        <v>0</v>
      </c>
      <c r="H4" s="60">
        <v>0</v>
      </c>
      <c r="I4" s="8">
        <v>0</v>
      </c>
      <c r="J4" s="8">
        <v>0</v>
      </c>
    </row>
    <row r="5" spans="1:12" x14ac:dyDescent="0.25">
      <c r="A5" s="9"/>
      <c r="B5" s="8" t="s">
        <v>52</v>
      </c>
      <c r="C5" s="8">
        <v>0.48</v>
      </c>
      <c r="D5" s="6">
        <v>0</v>
      </c>
      <c r="E5" s="8">
        <v>0.36</v>
      </c>
      <c r="F5" s="28">
        <v>0.5</v>
      </c>
      <c r="G5" s="46">
        <v>0</v>
      </c>
      <c r="H5" s="61">
        <v>0</v>
      </c>
      <c r="I5" s="6">
        <v>0</v>
      </c>
      <c r="J5" s="6">
        <v>0</v>
      </c>
    </row>
    <row r="6" spans="1:12" ht="15.75" thickBot="1" x14ac:dyDescent="0.3">
      <c r="A6" s="12"/>
      <c r="B6" s="17"/>
      <c r="C6" s="19">
        <f t="shared" ref="C6:J6" si="0">SUM(C3:C5)</f>
        <v>10333.48</v>
      </c>
      <c r="D6" s="27">
        <f t="shared" si="0"/>
        <v>7833</v>
      </c>
      <c r="E6" s="19">
        <f t="shared" si="0"/>
        <v>4146.8599999999997</v>
      </c>
      <c r="F6" s="29">
        <f t="shared" si="0"/>
        <v>8063.5</v>
      </c>
      <c r="G6" s="47">
        <f t="shared" si="0"/>
        <v>0</v>
      </c>
      <c r="H6" s="62">
        <f t="shared" si="0"/>
        <v>0</v>
      </c>
      <c r="I6" s="27">
        <f t="shared" si="0"/>
        <v>0</v>
      </c>
      <c r="J6" s="63">
        <f t="shared" si="0"/>
        <v>0</v>
      </c>
    </row>
    <row r="7" spans="1:12" ht="15.75" thickTop="1" x14ac:dyDescent="0.25">
      <c r="A7" s="12"/>
      <c r="B7" s="17"/>
      <c r="C7" s="17"/>
      <c r="D7" s="17"/>
      <c r="E7" s="17"/>
      <c r="F7" s="17"/>
      <c r="G7" s="17"/>
      <c r="H7" s="5"/>
      <c r="I7" s="5"/>
      <c r="J7" s="5"/>
    </row>
    <row r="8" spans="1:12" ht="15" customHeight="1" x14ac:dyDescent="0.25">
      <c r="A8" t="s">
        <v>59</v>
      </c>
      <c r="B8" s="5"/>
      <c r="C8" s="5"/>
      <c r="D8" s="5"/>
      <c r="F8" s="5"/>
      <c r="H8" s="5"/>
      <c r="I8" s="5"/>
      <c r="J8" s="5"/>
    </row>
    <row r="9" spans="1:12" s="5" customFormat="1" x14ac:dyDescent="0.25">
      <c r="A9" s="7" t="s">
        <v>0</v>
      </c>
      <c r="B9" s="7"/>
      <c r="C9" s="7"/>
      <c r="D9" s="7"/>
      <c r="E9" s="7"/>
      <c r="F9" s="38"/>
      <c r="G9" s="48"/>
      <c r="H9" s="60"/>
      <c r="I9" s="8"/>
      <c r="J9" s="8"/>
    </row>
    <row r="10" spans="1:12" x14ac:dyDescent="0.25">
      <c r="A10" s="3"/>
      <c r="B10" s="7" t="s">
        <v>1</v>
      </c>
      <c r="C10" s="15">
        <f>2695.68+22.32</f>
        <v>2718</v>
      </c>
      <c r="D10" s="10">
        <v>2853.36</v>
      </c>
      <c r="E10" s="15">
        <v>1420.7</v>
      </c>
      <c r="F10" s="35">
        <v>3933.91</v>
      </c>
      <c r="G10" s="64">
        <v>4098.24</v>
      </c>
      <c r="H10" s="65">
        <f>G10*1.02</f>
        <v>4180.2047999999995</v>
      </c>
      <c r="I10" s="66">
        <f>H10*1.02</f>
        <v>4263.8088959999995</v>
      </c>
      <c r="J10" s="66">
        <f>I10*1.02</f>
        <v>4349.0850739199996</v>
      </c>
      <c r="K10" s="5"/>
      <c r="L10" s="5"/>
    </row>
    <row r="11" spans="1:12" x14ac:dyDescent="0.25">
      <c r="A11" s="3"/>
      <c r="B11" s="7" t="s">
        <v>11</v>
      </c>
      <c r="C11" s="15">
        <v>0</v>
      </c>
      <c r="D11" s="15">
        <v>0</v>
      </c>
      <c r="E11" s="15">
        <v>0</v>
      </c>
      <c r="F11" s="35">
        <v>0</v>
      </c>
      <c r="G11" s="64">
        <v>0</v>
      </c>
      <c r="H11" s="65">
        <f t="shared" ref="H11:J12" si="1">G11*1.02</f>
        <v>0</v>
      </c>
      <c r="I11" s="66">
        <f t="shared" ref="H11:J24" si="2">H11*1.04</f>
        <v>0</v>
      </c>
      <c r="J11" s="66">
        <f t="shared" si="2"/>
        <v>0</v>
      </c>
      <c r="K11" s="5"/>
      <c r="L11" s="5"/>
    </row>
    <row r="12" spans="1:12" x14ac:dyDescent="0.25">
      <c r="A12" s="3"/>
      <c r="B12" s="7" t="s">
        <v>88</v>
      </c>
      <c r="C12" s="15">
        <v>97.5</v>
      </c>
      <c r="D12" s="15">
        <v>0</v>
      </c>
      <c r="E12" s="15">
        <v>252.91</v>
      </c>
      <c r="F12" s="35">
        <v>853.66</v>
      </c>
      <c r="G12" s="64">
        <v>889.32</v>
      </c>
      <c r="H12" s="65">
        <f t="shared" si="1"/>
        <v>907.10640000000012</v>
      </c>
      <c r="I12" s="65">
        <f t="shared" si="1"/>
        <v>925.24852800000019</v>
      </c>
      <c r="J12" s="65">
        <f t="shared" si="1"/>
        <v>943.75349856000025</v>
      </c>
      <c r="K12" s="5"/>
      <c r="L12" s="5"/>
    </row>
    <row r="13" spans="1:12" x14ac:dyDescent="0.25">
      <c r="A13" s="3"/>
      <c r="B13" s="7"/>
      <c r="C13" s="15"/>
      <c r="D13" s="15"/>
      <c r="E13" s="15"/>
      <c r="F13" s="35"/>
      <c r="G13" s="64"/>
      <c r="H13" s="65"/>
      <c r="I13" s="66"/>
      <c r="J13" s="66"/>
      <c r="K13" s="5"/>
      <c r="L13" s="5"/>
    </row>
    <row r="14" spans="1:12" x14ac:dyDescent="0.25">
      <c r="A14" s="3" t="s">
        <v>31</v>
      </c>
      <c r="B14" s="7"/>
      <c r="C14" s="15"/>
      <c r="D14" s="15"/>
      <c r="E14" s="15"/>
      <c r="F14" s="35"/>
      <c r="G14" s="64"/>
      <c r="H14" s="65"/>
      <c r="I14" s="66"/>
      <c r="J14" s="66"/>
      <c r="K14" s="5"/>
      <c r="L14" s="5"/>
    </row>
    <row r="15" spans="1:12" x14ac:dyDescent="0.25">
      <c r="A15" s="3"/>
      <c r="B15" s="7" t="s">
        <v>2</v>
      </c>
      <c r="C15" s="15">
        <v>135</v>
      </c>
      <c r="D15" s="15">
        <v>198</v>
      </c>
      <c r="E15" s="15">
        <v>90</v>
      </c>
      <c r="F15" s="35">
        <v>180</v>
      </c>
      <c r="G15" s="64">
        <v>200</v>
      </c>
      <c r="H15" s="65">
        <f t="shared" si="2"/>
        <v>208</v>
      </c>
      <c r="I15" s="66">
        <f t="shared" si="2"/>
        <v>216.32</v>
      </c>
      <c r="J15" s="66">
        <f t="shared" si="2"/>
        <v>224.97280000000001</v>
      </c>
      <c r="K15" s="5"/>
      <c r="L15" s="5"/>
    </row>
    <row r="16" spans="1:12" s="5" customFormat="1" x14ac:dyDescent="0.25">
      <c r="A16" s="7"/>
      <c r="B16" s="7" t="s">
        <v>20</v>
      </c>
      <c r="C16" s="15">
        <v>38.9</v>
      </c>
      <c r="D16" s="15">
        <v>50</v>
      </c>
      <c r="E16" s="15">
        <v>9.9</v>
      </c>
      <c r="F16" s="35">
        <v>50</v>
      </c>
      <c r="G16" s="64">
        <v>50</v>
      </c>
      <c r="H16" s="65">
        <f t="shared" si="2"/>
        <v>52</v>
      </c>
      <c r="I16" s="66">
        <f t="shared" si="2"/>
        <v>54.08</v>
      </c>
      <c r="J16" s="66">
        <f t="shared" si="2"/>
        <v>56.243200000000002</v>
      </c>
    </row>
    <row r="17" spans="1:13" x14ac:dyDescent="0.25">
      <c r="A17" s="3"/>
      <c r="B17" s="7" t="s">
        <v>22</v>
      </c>
      <c r="C17" s="15">
        <v>44</v>
      </c>
      <c r="D17" s="15">
        <v>48</v>
      </c>
      <c r="E17" s="15">
        <v>20</v>
      </c>
      <c r="F17" s="35">
        <v>48</v>
      </c>
      <c r="G17" s="64">
        <v>48</v>
      </c>
      <c r="H17" s="65">
        <f t="shared" si="2"/>
        <v>49.92</v>
      </c>
      <c r="I17" s="66">
        <f t="shared" si="2"/>
        <v>51.916800000000002</v>
      </c>
      <c r="J17" s="66">
        <f t="shared" si="2"/>
        <v>53.993472000000004</v>
      </c>
      <c r="K17" s="5"/>
      <c r="L17" s="5"/>
      <c r="M17" s="5"/>
    </row>
    <row r="18" spans="1:13" x14ac:dyDescent="0.25">
      <c r="A18" s="3"/>
      <c r="B18" s="7" t="s">
        <v>21</v>
      </c>
      <c r="C18" s="15">
        <v>22</v>
      </c>
      <c r="D18" s="15">
        <v>24</v>
      </c>
      <c r="E18" s="15">
        <v>10</v>
      </c>
      <c r="F18" s="35">
        <v>24</v>
      </c>
      <c r="G18" s="64">
        <v>24</v>
      </c>
      <c r="H18" s="65">
        <f t="shared" si="2"/>
        <v>24.96</v>
      </c>
      <c r="I18" s="66">
        <f t="shared" si="2"/>
        <v>25.958400000000001</v>
      </c>
      <c r="J18" s="66">
        <f t="shared" si="2"/>
        <v>26.996736000000002</v>
      </c>
      <c r="K18" s="5"/>
      <c r="L18" s="5"/>
    </row>
    <row r="19" spans="1:13" x14ac:dyDescent="0.25">
      <c r="A19" s="3"/>
      <c r="B19" s="7" t="s">
        <v>23</v>
      </c>
      <c r="C19" s="15">
        <v>16.5</v>
      </c>
      <c r="D19" s="15">
        <v>18</v>
      </c>
      <c r="E19" s="15">
        <v>7.5</v>
      </c>
      <c r="F19" s="35">
        <v>18</v>
      </c>
      <c r="G19" s="64">
        <v>18</v>
      </c>
      <c r="H19" s="65">
        <f t="shared" si="2"/>
        <v>18.72</v>
      </c>
      <c r="I19" s="66">
        <f t="shared" si="2"/>
        <v>19.468799999999998</v>
      </c>
      <c r="J19" s="66">
        <f t="shared" si="2"/>
        <v>20.247551999999999</v>
      </c>
      <c r="K19" s="5"/>
      <c r="L19" s="5"/>
    </row>
    <row r="20" spans="1:13" s="5" customFormat="1" x14ac:dyDescent="0.25">
      <c r="A20" s="7"/>
      <c r="B20" s="7" t="s">
        <v>24</v>
      </c>
      <c r="C20" s="15">
        <v>20.07</v>
      </c>
      <c r="D20" s="15">
        <v>60</v>
      </c>
      <c r="E20" s="15">
        <v>10.26</v>
      </c>
      <c r="F20" s="35">
        <v>60</v>
      </c>
      <c r="G20" s="64">
        <v>60</v>
      </c>
      <c r="H20" s="65">
        <f t="shared" si="2"/>
        <v>62.400000000000006</v>
      </c>
      <c r="I20" s="66">
        <f t="shared" si="2"/>
        <v>64.896000000000015</v>
      </c>
      <c r="J20" s="66">
        <f t="shared" si="2"/>
        <v>67.491840000000025</v>
      </c>
    </row>
    <row r="21" spans="1:13" s="5" customFormat="1" x14ac:dyDescent="0.25">
      <c r="A21" s="7"/>
      <c r="B21" s="7" t="s">
        <v>72</v>
      </c>
      <c r="C21" s="15">
        <v>72</v>
      </c>
      <c r="D21" s="15">
        <v>72</v>
      </c>
      <c r="E21" s="15">
        <v>18</v>
      </c>
      <c r="F21" s="35">
        <v>72</v>
      </c>
      <c r="G21" s="64">
        <v>84</v>
      </c>
      <c r="H21" s="65">
        <f t="shared" si="2"/>
        <v>87.36</v>
      </c>
      <c r="I21" s="66">
        <f t="shared" si="2"/>
        <v>90.854399999999998</v>
      </c>
      <c r="J21" s="66">
        <f t="shared" si="2"/>
        <v>94.488575999999995</v>
      </c>
    </row>
    <row r="22" spans="1:13" s="5" customFormat="1" x14ac:dyDescent="0.25">
      <c r="A22" s="7"/>
      <c r="B22" s="7" t="s">
        <v>28</v>
      </c>
      <c r="C22" s="15">
        <v>0</v>
      </c>
      <c r="D22" s="15">
        <v>100</v>
      </c>
      <c r="E22" s="15">
        <v>0</v>
      </c>
      <c r="F22" s="35">
        <v>0</v>
      </c>
      <c r="G22" s="64">
        <v>50</v>
      </c>
      <c r="H22" s="65">
        <f t="shared" si="2"/>
        <v>52</v>
      </c>
      <c r="I22" s="66">
        <f t="shared" si="2"/>
        <v>54.08</v>
      </c>
      <c r="J22" s="66">
        <f t="shared" si="2"/>
        <v>56.243200000000002</v>
      </c>
    </row>
    <row r="23" spans="1:13" s="5" customFormat="1" x14ac:dyDescent="0.25">
      <c r="A23" s="7"/>
      <c r="B23" s="7" t="s">
        <v>91</v>
      </c>
      <c r="C23" s="15">
        <v>40</v>
      </c>
      <c r="D23" s="15">
        <v>40</v>
      </c>
      <c r="E23" s="15">
        <v>0</v>
      </c>
      <c r="F23" s="35">
        <v>40</v>
      </c>
      <c r="G23" s="64">
        <v>40</v>
      </c>
      <c r="H23" s="65">
        <f t="shared" si="2"/>
        <v>41.6</v>
      </c>
      <c r="I23" s="66">
        <f t="shared" si="2"/>
        <v>43.264000000000003</v>
      </c>
      <c r="J23" s="66">
        <f t="shared" si="2"/>
        <v>44.994560000000007</v>
      </c>
    </row>
    <row r="24" spans="1:13" s="5" customFormat="1" x14ac:dyDescent="0.25">
      <c r="A24" s="7"/>
      <c r="B24" s="7" t="s">
        <v>57</v>
      </c>
      <c r="C24" s="15">
        <v>183.67</v>
      </c>
      <c r="D24" s="15">
        <v>250</v>
      </c>
      <c r="E24" s="15">
        <v>107.29</v>
      </c>
      <c r="F24" s="35">
        <v>107.29</v>
      </c>
      <c r="G24" s="64">
        <v>180</v>
      </c>
      <c r="H24" s="65">
        <f t="shared" si="2"/>
        <v>187.20000000000002</v>
      </c>
      <c r="I24" s="66">
        <f t="shared" si="2"/>
        <v>194.68800000000002</v>
      </c>
      <c r="J24" s="66">
        <f t="shared" si="2"/>
        <v>202.47552000000002</v>
      </c>
    </row>
    <row r="25" spans="1:13" s="5" customFormat="1" x14ac:dyDescent="0.25">
      <c r="A25" s="7"/>
      <c r="B25" s="7"/>
      <c r="C25" s="15"/>
      <c r="D25" s="15"/>
      <c r="E25" s="15"/>
      <c r="F25" s="35"/>
      <c r="G25" s="64"/>
      <c r="H25" s="65"/>
      <c r="I25" s="66"/>
      <c r="J25" s="66"/>
    </row>
    <row r="26" spans="1:13" s="5" customFormat="1" x14ac:dyDescent="0.25">
      <c r="A26" s="7" t="s">
        <v>27</v>
      </c>
      <c r="B26" s="7"/>
      <c r="C26" s="15"/>
      <c r="D26" s="15"/>
      <c r="E26" s="15"/>
      <c r="F26" s="35"/>
      <c r="G26" s="64"/>
      <c r="H26" s="65"/>
      <c r="I26" s="66"/>
      <c r="J26" s="66"/>
    </row>
    <row r="27" spans="1:13" s="5" customFormat="1" x14ac:dyDescent="0.25">
      <c r="A27" s="7"/>
      <c r="B27" s="7" t="s">
        <v>90</v>
      </c>
      <c r="C27" s="15">
        <v>108</v>
      </c>
      <c r="D27" s="15">
        <v>350</v>
      </c>
      <c r="E27" s="15">
        <v>55</v>
      </c>
      <c r="F27" s="35">
        <f>55+96.25+150</f>
        <v>301.25</v>
      </c>
      <c r="G27" s="64">
        <v>350</v>
      </c>
      <c r="H27" s="65">
        <f>G27*1.04</f>
        <v>364</v>
      </c>
      <c r="I27" s="65">
        <f t="shared" ref="I27:J27" si="3">H27*1.04</f>
        <v>378.56</v>
      </c>
      <c r="J27" s="65">
        <f t="shared" si="3"/>
        <v>393.70240000000001</v>
      </c>
    </row>
    <row r="28" spans="1:13" s="5" customFormat="1" x14ac:dyDescent="0.25">
      <c r="A28" s="7"/>
      <c r="B28" s="7"/>
      <c r="C28" s="15"/>
      <c r="D28" s="15"/>
      <c r="E28" s="15"/>
      <c r="F28" s="35"/>
      <c r="G28" s="64"/>
      <c r="H28" s="65"/>
      <c r="I28" s="66"/>
      <c r="J28" s="66"/>
    </row>
    <row r="29" spans="1:13" s="5" customFormat="1" x14ac:dyDescent="0.25">
      <c r="A29" s="7" t="s">
        <v>6</v>
      </c>
      <c r="B29" s="7"/>
      <c r="C29" s="10"/>
      <c r="D29" s="10"/>
      <c r="E29" s="10"/>
      <c r="F29" s="36"/>
      <c r="G29" s="64"/>
      <c r="H29" s="65"/>
      <c r="I29" s="66"/>
      <c r="J29" s="66"/>
    </row>
    <row r="30" spans="1:13" s="5" customFormat="1" x14ac:dyDescent="0.25">
      <c r="A30" s="7"/>
      <c r="B30" s="7" t="s">
        <v>7</v>
      </c>
      <c r="C30" s="15">
        <v>125</v>
      </c>
      <c r="D30" s="15">
        <v>145</v>
      </c>
      <c r="E30" s="15">
        <v>0</v>
      </c>
      <c r="F30" s="35">
        <v>145</v>
      </c>
      <c r="G30" s="64">
        <v>145</v>
      </c>
      <c r="H30" s="65">
        <f>G30*1.04</f>
        <v>150.80000000000001</v>
      </c>
      <c r="I30" s="65">
        <f t="shared" ref="I30:I31" si="4">H30*1.04</f>
        <v>156.83200000000002</v>
      </c>
      <c r="J30" s="65">
        <f t="shared" ref="J30:J31" si="5">I30*1.04</f>
        <v>163.10528000000002</v>
      </c>
    </row>
    <row r="31" spans="1:13" s="5" customFormat="1" x14ac:dyDescent="0.25">
      <c r="A31" s="7"/>
      <c r="B31" s="7" t="s">
        <v>8</v>
      </c>
      <c r="C31" s="15">
        <v>28.2</v>
      </c>
      <c r="D31" s="15">
        <v>40</v>
      </c>
      <c r="E31" s="15">
        <v>42.54</v>
      </c>
      <c r="F31" s="35">
        <v>42.54</v>
      </c>
      <c r="G31" s="64">
        <v>50</v>
      </c>
      <c r="H31" s="65">
        <f>G31*1.04</f>
        <v>52</v>
      </c>
      <c r="I31" s="65">
        <f t="shared" si="4"/>
        <v>54.08</v>
      </c>
      <c r="J31" s="65">
        <f t="shared" si="5"/>
        <v>56.243200000000002</v>
      </c>
    </row>
    <row r="32" spans="1:13" s="5" customFormat="1" x14ac:dyDescent="0.25">
      <c r="A32" s="7"/>
      <c r="B32" s="7"/>
      <c r="C32" s="15"/>
      <c r="D32" s="15"/>
      <c r="E32" s="15"/>
      <c r="F32" s="35"/>
      <c r="G32" s="64"/>
      <c r="H32" s="65"/>
      <c r="I32" s="65"/>
      <c r="J32" s="65"/>
    </row>
    <row r="33" spans="1:12" s="5" customFormat="1" x14ac:dyDescent="0.25">
      <c r="A33" s="7" t="s">
        <v>92</v>
      </c>
      <c r="B33" s="7"/>
      <c r="C33" s="10"/>
      <c r="D33" s="10"/>
      <c r="E33" s="10"/>
      <c r="F33" s="36"/>
      <c r="G33" s="64"/>
      <c r="H33" s="65"/>
      <c r="I33" s="66"/>
      <c r="J33" s="66"/>
    </row>
    <row r="34" spans="1:12" s="5" customFormat="1" x14ac:dyDescent="0.25">
      <c r="A34" s="7"/>
      <c r="B34" s="30" t="s">
        <v>9</v>
      </c>
      <c r="C34" s="22">
        <v>225.1</v>
      </c>
      <c r="D34" s="22">
        <v>320</v>
      </c>
      <c r="E34" s="22">
        <v>441.1</v>
      </c>
      <c r="F34" s="40">
        <v>441</v>
      </c>
      <c r="G34" s="67">
        <v>480</v>
      </c>
      <c r="H34" s="65">
        <f>G34*1.04</f>
        <v>499.20000000000005</v>
      </c>
      <c r="I34" s="65">
        <f t="shared" ref="I34" si="6">H34*1.04</f>
        <v>519.16800000000012</v>
      </c>
      <c r="J34" s="65">
        <f t="shared" ref="J34" si="7">I34*1.04</f>
        <v>539.9347200000002</v>
      </c>
    </row>
    <row r="35" spans="1:12" s="5" customFormat="1" x14ac:dyDescent="0.25">
      <c r="A35" s="7"/>
      <c r="B35" s="7"/>
      <c r="C35" s="15"/>
      <c r="D35" s="15"/>
      <c r="E35" s="15"/>
      <c r="F35" s="35"/>
      <c r="G35" s="64"/>
      <c r="H35" s="65"/>
      <c r="I35" s="65"/>
      <c r="J35" s="65"/>
    </row>
    <row r="36" spans="1:12" s="5" customFormat="1" x14ac:dyDescent="0.25">
      <c r="A36" s="7" t="s">
        <v>32</v>
      </c>
      <c r="B36" s="7"/>
      <c r="C36" s="10"/>
      <c r="D36" s="10"/>
      <c r="E36" s="10"/>
      <c r="F36" s="36"/>
      <c r="G36" s="64"/>
      <c r="H36" s="65"/>
      <c r="I36" s="66"/>
      <c r="J36" s="66"/>
    </row>
    <row r="37" spans="1:12" s="5" customFormat="1" x14ac:dyDescent="0.25">
      <c r="A37" s="7"/>
      <c r="B37" s="7" t="s">
        <v>33</v>
      </c>
      <c r="C37" s="15">
        <v>68.5</v>
      </c>
      <c r="D37" s="15">
        <v>80</v>
      </c>
      <c r="E37" s="15">
        <v>0</v>
      </c>
      <c r="F37" s="35">
        <v>70</v>
      </c>
      <c r="G37" s="64">
        <v>80</v>
      </c>
      <c r="H37" s="65">
        <f>G37*1.04</f>
        <v>83.2</v>
      </c>
      <c r="I37" s="66">
        <f>H37*1.04</f>
        <v>86.528000000000006</v>
      </c>
      <c r="J37" s="66">
        <f t="shared" ref="H37:J68" si="8">I37*1.03</f>
        <v>89.123840000000001</v>
      </c>
    </row>
    <row r="38" spans="1:12" x14ac:dyDescent="0.25">
      <c r="A38" s="3"/>
      <c r="B38" s="7" t="s">
        <v>34</v>
      </c>
      <c r="C38" s="15">
        <v>50</v>
      </c>
      <c r="D38" s="15">
        <v>50</v>
      </c>
      <c r="E38" s="15">
        <v>0</v>
      </c>
      <c r="F38" s="35">
        <v>50</v>
      </c>
      <c r="G38" s="64">
        <v>50</v>
      </c>
      <c r="H38" s="65">
        <f t="shared" ref="H38:I42" si="9">G38*1.04</f>
        <v>52</v>
      </c>
      <c r="I38" s="66">
        <f t="shared" si="9"/>
        <v>54.08</v>
      </c>
      <c r="J38" s="66">
        <f t="shared" si="8"/>
        <v>55.702399999999997</v>
      </c>
      <c r="K38" s="5"/>
      <c r="L38" s="5"/>
    </row>
    <row r="39" spans="1:12" s="5" customFormat="1" x14ac:dyDescent="0.25">
      <c r="A39" s="7"/>
      <c r="B39" s="7" t="s">
        <v>32</v>
      </c>
      <c r="C39" s="15">
        <v>287.5</v>
      </c>
      <c r="D39" s="15">
        <v>600</v>
      </c>
      <c r="E39" s="15">
        <v>228</v>
      </c>
      <c r="F39" s="35">
        <f>228+50+200</f>
        <v>478</v>
      </c>
      <c r="G39" s="64">
        <v>600</v>
      </c>
      <c r="H39" s="65">
        <f t="shared" si="9"/>
        <v>624</v>
      </c>
      <c r="I39" s="66">
        <f t="shared" si="9"/>
        <v>648.96</v>
      </c>
      <c r="J39" s="66">
        <f t="shared" si="8"/>
        <v>668.42880000000002</v>
      </c>
    </row>
    <row r="40" spans="1:12" s="5" customFormat="1" x14ac:dyDescent="0.25">
      <c r="A40" s="7"/>
      <c r="B40" s="7" t="s">
        <v>74</v>
      </c>
      <c r="C40" s="15">
        <f>83.36+139.32</f>
        <v>222.68</v>
      </c>
      <c r="D40" s="15">
        <v>345</v>
      </c>
      <c r="E40" s="15">
        <v>83.36</v>
      </c>
      <c r="F40" s="35">
        <v>345</v>
      </c>
      <c r="G40" s="64">
        <v>350</v>
      </c>
      <c r="H40" s="65">
        <f t="shared" si="9"/>
        <v>364</v>
      </c>
      <c r="I40" s="66">
        <f t="shared" si="9"/>
        <v>378.56</v>
      </c>
      <c r="J40" s="66">
        <f t="shared" si="8"/>
        <v>389.91680000000002</v>
      </c>
    </row>
    <row r="41" spans="1:12" s="5" customFormat="1" x14ac:dyDescent="0.25">
      <c r="A41" s="7"/>
      <c r="B41" s="7" t="s">
        <v>71</v>
      </c>
      <c r="C41" s="15">
        <v>94.25</v>
      </c>
      <c r="D41" s="15">
        <v>200</v>
      </c>
      <c r="E41" s="15">
        <v>0</v>
      </c>
      <c r="F41" s="35">
        <v>200</v>
      </c>
      <c r="G41" s="64">
        <v>200</v>
      </c>
      <c r="H41" s="65">
        <f t="shared" si="9"/>
        <v>208</v>
      </c>
      <c r="I41" s="66">
        <f t="shared" si="9"/>
        <v>216.32</v>
      </c>
      <c r="J41" s="66">
        <f t="shared" si="8"/>
        <v>222.80959999999999</v>
      </c>
    </row>
    <row r="42" spans="1:12" s="5" customFormat="1" x14ac:dyDescent="0.25">
      <c r="A42" s="7"/>
      <c r="B42" s="7" t="s">
        <v>61</v>
      </c>
      <c r="C42" s="15">
        <v>0</v>
      </c>
      <c r="D42" s="15">
        <v>0</v>
      </c>
      <c r="E42" s="15">
        <v>0</v>
      </c>
      <c r="F42" s="35">
        <v>0</v>
      </c>
      <c r="G42" s="67">
        <v>0</v>
      </c>
      <c r="H42" s="65">
        <f t="shared" si="9"/>
        <v>0</v>
      </c>
      <c r="I42" s="66">
        <f t="shared" si="9"/>
        <v>0</v>
      </c>
      <c r="J42" s="66">
        <f t="shared" si="8"/>
        <v>0</v>
      </c>
    </row>
    <row r="43" spans="1:12" s="5" customFormat="1" x14ac:dyDescent="0.25">
      <c r="A43" s="7"/>
      <c r="B43" s="7" t="s">
        <v>95</v>
      </c>
      <c r="C43" s="10">
        <v>0</v>
      </c>
      <c r="D43" s="10">
        <v>0</v>
      </c>
      <c r="E43" s="10">
        <v>94.25</v>
      </c>
      <c r="F43" s="36">
        <v>0</v>
      </c>
      <c r="G43" s="64"/>
      <c r="H43" s="65"/>
      <c r="I43" s="66"/>
      <c r="J43" s="66"/>
    </row>
    <row r="44" spans="1:12" s="5" customFormat="1" x14ac:dyDescent="0.25">
      <c r="A44" s="7" t="s">
        <v>3</v>
      </c>
      <c r="B44" s="7"/>
      <c r="C44" s="10"/>
      <c r="D44" s="10"/>
      <c r="E44" s="10"/>
      <c r="F44" s="36"/>
      <c r="G44" s="64"/>
      <c r="H44" s="65"/>
      <c r="I44" s="66"/>
      <c r="J44" s="66"/>
    </row>
    <row r="45" spans="1:12" s="5" customFormat="1" x14ac:dyDescent="0.25">
      <c r="A45" s="7"/>
      <c r="B45" s="7" t="s">
        <v>4</v>
      </c>
      <c r="C45" s="15">
        <v>130</v>
      </c>
      <c r="D45" s="15">
        <v>160</v>
      </c>
      <c r="E45" s="15">
        <v>190</v>
      </c>
      <c r="F45" s="35">
        <v>190</v>
      </c>
      <c r="G45" s="67">
        <v>200</v>
      </c>
      <c r="H45" s="65">
        <f t="shared" ref="H45:J46" si="10">G45*1.04</f>
        <v>208</v>
      </c>
      <c r="I45" s="66">
        <f t="shared" si="10"/>
        <v>216.32</v>
      </c>
      <c r="J45" s="66">
        <f t="shared" si="10"/>
        <v>224.97280000000001</v>
      </c>
    </row>
    <row r="46" spans="1:12" s="5" customFormat="1" x14ac:dyDescent="0.25">
      <c r="A46" s="7"/>
      <c r="B46" s="7" t="s">
        <v>66</v>
      </c>
      <c r="C46" s="15">
        <v>0</v>
      </c>
      <c r="D46" s="15">
        <v>0</v>
      </c>
      <c r="E46" s="15">
        <v>0</v>
      </c>
      <c r="F46" s="35">
        <v>0</v>
      </c>
      <c r="G46" s="64">
        <v>0</v>
      </c>
      <c r="H46" s="65">
        <f t="shared" si="10"/>
        <v>0</v>
      </c>
      <c r="I46" s="66">
        <f t="shared" si="10"/>
        <v>0</v>
      </c>
      <c r="J46" s="66">
        <f t="shared" si="10"/>
        <v>0</v>
      </c>
    </row>
    <row r="47" spans="1:12" s="5" customFormat="1" x14ac:dyDescent="0.25">
      <c r="A47" s="7"/>
      <c r="B47" s="7"/>
      <c r="C47" s="10"/>
      <c r="D47" s="10"/>
      <c r="E47" s="10"/>
      <c r="F47" s="36"/>
      <c r="G47" s="68"/>
      <c r="H47" s="65"/>
      <c r="I47" s="66"/>
      <c r="J47" s="66"/>
    </row>
    <row r="48" spans="1:12" s="5" customFormat="1" x14ac:dyDescent="0.25">
      <c r="A48" s="7" t="s">
        <v>5</v>
      </c>
      <c r="B48" s="7"/>
      <c r="C48" s="10"/>
      <c r="D48" s="10"/>
      <c r="E48" s="10"/>
      <c r="F48" s="36"/>
      <c r="G48" s="64"/>
      <c r="H48" s="65"/>
      <c r="I48" s="66"/>
      <c r="J48" s="66"/>
    </row>
    <row r="49" spans="1:10" s="5" customFormat="1" x14ac:dyDescent="0.25">
      <c r="A49" s="7"/>
      <c r="B49" s="7" t="s">
        <v>29</v>
      </c>
      <c r="C49" s="15">
        <f>80+16</f>
        <v>96</v>
      </c>
      <c r="D49" s="15">
        <v>119</v>
      </c>
      <c r="E49" s="15">
        <v>32</v>
      </c>
      <c r="F49" s="35">
        <v>108</v>
      </c>
      <c r="G49" s="64">
        <v>114</v>
      </c>
      <c r="H49" s="65">
        <f>G49*1.04</f>
        <v>118.56</v>
      </c>
      <c r="I49" s="65">
        <f t="shared" ref="I49:J50" si="11">H49*1.04</f>
        <v>123.30240000000001</v>
      </c>
      <c r="J49" s="65">
        <f t="shared" si="11"/>
        <v>128.23449600000001</v>
      </c>
    </row>
    <row r="50" spans="1:10" s="5" customFormat="1" x14ac:dyDescent="0.25">
      <c r="A50" s="7"/>
      <c r="B50" s="7" t="s">
        <v>30</v>
      </c>
      <c r="C50" s="15">
        <v>0</v>
      </c>
      <c r="D50" s="15">
        <v>51</v>
      </c>
      <c r="E50" s="15">
        <v>0</v>
      </c>
      <c r="F50" s="35">
        <v>16</v>
      </c>
      <c r="G50" s="64">
        <v>54</v>
      </c>
      <c r="H50" s="65">
        <f>G50*1.04</f>
        <v>56.160000000000004</v>
      </c>
      <c r="I50" s="65">
        <f t="shared" si="11"/>
        <v>58.406400000000005</v>
      </c>
      <c r="J50" s="65">
        <f t="shared" si="11"/>
        <v>60.742656000000004</v>
      </c>
    </row>
    <row r="51" spans="1:10" s="5" customFormat="1" x14ac:dyDescent="0.25">
      <c r="A51" s="7"/>
      <c r="B51" s="7"/>
      <c r="C51" s="15"/>
      <c r="D51" s="15"/>
      <c r="E51" s="15"/>
      <c r="F51" s="35"/>
      <c r="G51" s="64"/>
      <c r="H51" s="65"/>
      <c r="I51" s="65"/>
      <c r="J51" s="65"/>
    </row>
    <row r="52" spans="1:10" s="5" customFormat="1" x14ac:dyDescent="0.25">
      <c r="A52" s="7" t="s">
        <v>69</v>
      </c>
      <c r="B52" s="32"/>
      <c r="C52" s="11"/>
      <c r="D52" s="11"/>
      <c r="E52" s="11"/>
      <c r="F52" s="41"/>
      <c r="G52" s="64"/>
      <c r="H52" s="65"/>
      <c r="I52" s="66"/>
      <c r="J52" s="66"/>
    </row>
    <row r="53" spans="1:10" s="5" customFormat="1" x14ac:dyDescent="0.25">
      <c r="A53" s="7"/>
      <c r="B53" s="32" t="s">
        <v>18</v>
      </c>
      <c r="C53" s="21">
        <v>0</v>
      </c>
      <c r="D53" s="21">
        <v>170</v>
      </c>
      <c r="E53" s="21">
        <v>0</v>
      </c>
      <c r="F53" s="42">
        <v>170</v>
      </c>
      <c r="G53" s="64">
        <v>170</v>
      </c>
      <c r="H53" s="65">
        <f>G53*1.04</f>
        <v>176.8</v>
      </c>
      <c r="I53" s="65">
        <f t="shared" ref="I53:I55" si="12">H53*1.04</f>
        <v>183.87200000000001</v>
      </c>
      <c r="J53" s="65">
        <f t="shared" ref="J53:J55" si="13">I53*1.04</f>
        <v>191.22688000000002</v>
      </c>
    </row>
    <row r="54" spans="1:10" s="5" customFormat="1" x14ac:dyDescent="0.25">
      <c r="A54" s="7"/>
      <c r="B54" s="32" t="s">
        <v>19</v>
      </c>
      <c r="C54" s="21">
        <v>141</v>
      </c>
      <c r="D54" s="21">
        <v>100</v>
      </c>
      <c r="E54" s="21">
        <v>0</v>
      </c>
      <c r="F54" s="42">
        <v>0</v>
      </c>
      <c r="G54" s="64">
        <v>0</v>
      </c>
      <c r="H54" s="65">
        <f t="shared" ref="H54:H55" si="14">G54*1.04</f>
        <v>0</v>
      </c>
      <c r="I54" s="65">
        <f t="shared" si="12"/>
        <v>0</v>
      </c>
      <c r="J54" s="65">
        <f t="shared" si="13"/>
        <v>0</v>
      </c>
    </row>
    <row r="55" spans="1:10" s="5" customFormat="1" x14ac:dyDescent="0.25">
      <c r="A55" s="7"/>
      <c r="B55" s="32" t="s">
        <v>70</v>
      </c>
      <c r="C55" s="21">
        <v>140</v>
      </c>
      <c r="D55" s="21">
        <v>420</v>
      </c>
      <c r="E55" s="21">
        <v>160</v>
      </c>
      <c r="F55" s="42">
        <v>480</v>
      </c>
      <c r="G55" s="64">
        <v>500</v>
      </c>
      <c r="H55" s="65">
        <f t="shared" si="14"/>
        <v>520</v>
      </c>
      <c r="I55" s="65">
        <f t="shared" si="12"/>
        <v>540.80000000000007</v>
      </c>
      <c r="J55" s="65">
        <f t="shared" si="13"/>
        <v>562.43200000000013</v>
      </c>
    </row>
    <row r="56" spans="1:10" s="5" customFormat="1" x14ac:dyDescent="0.25">
      <c r="A56" s="7" t="s">
        <v>12</v>
      </c>
      <c r="B56" s="7"/>
      <c r="C56" s="10"/>
      <c r="D56" s="10"/>
      <c r="E56" s="10"/>
      <c r="F56" s="36"/>
      <c r="G56" s="64"/>
      <c r="H56" s="65"/>
      <c r="I56" s="66"/>
      <c r="J56" s="66"/>
    </row>
    <row r="57" spans="1:10" s="5" customFormat="1" x14ac:dyDescent="0.25">
      <c r="A57" s="7"/>
      <c r="B57" s="30" t="s">
        <v>26</v>
      </c>
      <c r="C57" s="22">
        <v>0</v>
      </c>
      <c r="D57" s="22">
        <v>500</v>
      </c>
      <c r="E57" s="22">
        <v>0</v>
      </c>
      <c r="F57" s="40">
        <v>200</v>
      </c>
      <c r="G57" s="67">
        <v>500</v>
      </c>
      <c r="H57" s="65">
        <f>G57*1.04</f>
        <v>520</v>
      </c>
      <c r="I57" s="65">
        <f t="shared" ref="I57:J57" si="15">H57*1.04</f>
        <v>540.80000000000007</v>
      </c>
      <c r="J57" s="65">
        <f t="shared" si="15"/>
        <v>562.43200000000013</v>
      </c>
    </row>
    <row r="58" spans="1:10" s="5" customFormat="1" x14ac:dyDescent="0.25">
      <c r="A58" s="7"/>
      <c r="B58" s="30" t="s">
        <v>13</v>
      </c>
      <c r="C58" s="22">
        <f>238.68</f>
        <v>238.68</v>
      </c>
      <c r="D58" s="22">
        <v>0</v>
      </c>
      <c r="E58" s="22">
        <v>0</v>
      </c>
      <c r="F58" s="40">
        <v>0</v>
      </c>
      <c r="G58" s="67">
        <v>0</v>
      </c>
      <c r="H58" s="65">
        <v>250</v>
      </c>
      <c r="I58" s="65">
        <f t="shared" ref="I58:J59" si="16">H58*1.04</f>
        <v>260</v>
      </c>
      <c r="J58" s="65">
        <f t="shared" si="16"/>
        <v>270.40000000000003</v>
      </c>
    </row>
    <row r="59" spans="1:10" s="5" customFormat="1" x14ac:dyDescent="0.25">
      <c r="A59" s="7"/>
      <c r="B59" s="31" t="s">
        <v>14</v>
      </c>
      <c r="C59" s="20">
        <v>0</v>
      </c>
      <c r="D59" s="20">
        <v>0</v>
      </c>
      <c r="E59" s="20">
        <v>0</v>
      </c>
      <c r="F59" s="43">
        <v>0</v>
      </c>
      <c r="G59" s="67">
        <v>0</v>
      </c>
      <c r="H59" s="65">
        <v>100</v>
      </c>
      <c r="I59" s="65">
        <f t="shared" si="16"/>
        <v>104</v>
      </c>
      <c r="J59" s="65">
        <f t="shared" si="16"/>
        <v>108.16</v>
      </c>
    </row>
    <row r="60" spans="1:10" s="5" customFormat="1" x14ac:dyDescent="0.25">
      <c r="A60" s="7"/>
      <c r="B60" s="31" t="s">
        <v>87</v>
      </c>
      <c r="C60" s="20">
        <v>11497</v>
      </c>
      <c r="D60" s="20">
        <v>0</v>
      </c>
      <c r="E60" s="20">
        <v>0</v>
      </c>
      <c r="F60" s="43">
        <v>0</v>
      </c>
      <c r="G60" s="67">
        <v>0</v>
      </c>
      <c r="H60" s="65"/>
      <c r="I60" s="65"/>
      <c r="J60" s="65"/>
    </row>
    <row r="61" spans="1:10" s="5" customFormat="1" x14ac:dyDescent="0.25">
      <c r="A61" s="7"/>
      <c r="B61" s="32"/>
      <c r="C61" s="11"/>
      <c r="D61" s="11"/>
      <c r="E61" s="11"/>
      <c r="F61" s="41"/>
      <c r="G61" s="64"/>
      <c r="H61" s="65"/>
      <c r="I61" s="66"/>
      <c r="J61" s="66"/>
    </row>
    <row r="62" spans="1:10" s="5" customFormat="1" x14ac:dyDescent="0.25">
      <c r="A62" s="7" t="s">
        <v>54</v>
      </c>
      <c r="B62" s="32"/>
      <c r="C62" s="11"/>
      <c r="D62" s="11"/>
      <c r="E62" s="11"/>
      <c r="F62" s="41"/>
      <c r="G62" s="64"/>
      <c r="H62" s="65"/>
      <c r="I62" s="66"/>
      <c r="J62" s="66"/>
    </row>
    <row r="63" spans="1:10" s="5" customFormat="1" x14ac:dyDescent="0.25">
      <c r="A63" s="7"/>
      <c r="B63" s="33" t="s">
        <v>55</v>
      </c>
      <c r="C63" s="23">
        <v>0</v>
      </c>
      <c r="D63" s="23">
        <v>0</v>
      </c>
      <c r="E63" s="23">
        <v>230</v>
      </c>
      <c r="F63" s="44">
        <v>230</v>
      </c>
      <c r="G63" s="67">
        <v>0</v>
      </c>
      <c r="H63" s="65">
        <f>G63*1.04</f>
        <v>0</v>
      </c>
      <c r="I63" s="65">
        <f t="shared" ref="I63:J63" si="17">H63*1.04</f>
        <v>0</v>
      </c>
      <c r="J63" s="65">
        <f t="shared" si="17"/>
        <v>0</v>
      </c>
    </row>
    <row r="64" spans="1:10" s="5" customFormat="1" x14ac:dyDescent="0.25">
      <c r="A64" s="7"/>
      <c r="B64" s="33" t="s">
        <v>56</v>
      </c>
      <c r="C64" s="23">
        <v>0</v>
      </c>
      <c r="D64" s="23">
        <v>0</v>
      </c>
      <c r="E64" s="23">
        <v>0</v>
      </c>
      <c r="F64" s="44">
        <v>0</v>
      </c>
      <c r="G64" s="67">
        <v>0</v>
      </c>
      <c r="H64" s="65">
        <f t="shared" ref="H64:J66" si="18">G64*1.04</f>
        <v>0</v>
      </c>
      <c r="I64" s="65">
        <f t="shared" si="18"/>
        <v>0</v>
      </c>
      <c r="J64" s="65">
        <f t="shared" si="18"/>
        <v>0</v>
      </c>
    </row>
    <row r="65" spans="1:10" s="5" customFormat="1" x14ac:dyDescent="0.25">
      <c r="A65" s="7"/>
      <c r="B65" s="33" t="s">
        <v>73</v>
      </c>
      <c r="C65" s="23">
        <v>0</v>
      </c>
      <c r="D65" s="23">
        <v>100</v>
      </c>
      <c r="E65" s="23">
        <v>0</v>
      </c>
      <c r="F65" s="44">
        <v>0</v>
      </c>
      <c r="G65" s="67">
        <v>0</v>
      </c>
      <c r="H65" s="65">
        <f t="shared" si="18"/>
        <v>0</v>
      </c>
      <c r="I65" s="65">
        <f t="shared" si="18"/>
        <v>0</v>
      </c>
      <c r="J65" s="65">
        <f t="shared" si="18"/>
        <v>0</v>
      </c>
    </row>
    <row r="66" spans="1:10" s="5" customFormat="1" x14ac:dyDescent="0.25">
      <c r="A66" s="7"/>
      <c r="B66" s="33" t="s">
        <v>75</v>
      </c>
      <c r="C66" s="23"/>
      <c r="D66" s="23">
        <v>3500</v>
      </c>
      <c r="E66" s="23">
        <v>2112.09</v>
      </c>
      <c r="F66" s="44">
        <v>2112.09</v>
      </c>
      <c r="G66" s="67">
        <v>0</v>
      </c>
      <c r="H66" s="65">
        <v>200</v>
      </c>
      <c r="I66" s="65">
        <f t="shared" si="18"/>
        <v>208</v>
      </c>
      <c r="J66" s="65">
        <f t="shared" si="18"/>
        <v>216.32</v>
      </c>
    </row>
    <row r="67" spans="1:10" s="5" customFormat="1" x14ac:dyDescent="0.25">
      <c r="A67" s="7"/>
      <c r="B67" s="33"/>
      <c r="C67" s="23"/>
      <c r="D67" s="23"/>
      <c r="E67" s="23"/>
      <c r="F67" s="44"/>
      <c r="G67" s="67"/>
      <c r="H67" s="65"/>
      <c r="I67" s="66"/>
      <c r="J67" s="66"/>
    </row>
    <row r="68" spans="1:10" s="5" customFormat="1" x14ac:dyDescent="0.25">
      <c r="A68" s="7" t="s">
        <v>15</v>
      </c>
      <c r="B68" s="7"/>
      <c r="C68" s="15">
        <v>0</v>
      </c>
      <c r="D68" s="15">
        <v>0</v>
      </c>
      <c r="E68" s="15">
        <v>0</v>
      </c>
      <c r="F68" s="35">
        <v>0</v>
      </c>
      <c r="G68" s="64">
        <v>0</v>
      </c>
      <c r="H68" s="65">
        <f t="shared" si="8"/>
        <v>0</v>
      </c>
      <c r="I68" s="66">
        <f t="shared" si="8"/>
        <v>0</v>
      </c>
      <c r="J68" s="66">
        <f t="shared" si="8"/>
        <v>0</v>
      </c>
    </row>
    <row r="69" spans="1:10" s="5" customFormat="1" x14ac:dyDescent="0.25">
      <c r="A69" s="7"/>
      <c r="B69" s="7" t="s">
        <v>93</v>
      </c>
      <c r="C69" s="10"/>
      <c r="D69" s="10"/>
      <c r="E69" s="10">
        <v>65.27</v>
      </c>
      <c r="F69" s="36">
        <v>65.27</v>
      </c>
      <c r="G69" s="64">
        <v>0</v>
      </c>
      <c r="H69" s="65"/>
      <c r="I69" s="66"/>
      <c r="J69" s="66"/>
    </row>
    <row r="70" spans="1:10" s="5" customFormat="1" x14ac:dyDescent="0.25">
      <c r="A70" s="8"/>
      <c r="B70" s="7" t="s">
        <v>94</v>
      </c>
      <c r="C70" s="10"/>
      <c r="D70" s="10"/>
      <c r="E70" s="10">
        <v>59.06</v>
      </c>
      <c r="F70" s="36">
        <v>59.06</v>
      </c>
      <c r="G70" s="64">
        <v>0</v>
      </c>
      <c r="H70" s="65"/>
      <c r="I70" s="66"/>
      <c r="J70" s="66"/>
    </row>
    <row r="71" spans="1:10" s="5" customFormat="1" x14ac:dyDescent="0.25">
      <c r="A71" s="7" t="s">
        <v>16</v>
      </c>
      <c r="B71" s="26"/>
      <c r="C71" s="24"/>
      <c r="D71" s="24"/>
      <c r="E71" s="24"/>
      <c r="F71" s="37"/>
      <c r="G71" s="64"/>
      <c r="H71" s="65"/>
      <c r="I71" s="66"/>
      <c r="J71" s="66"/>
    </row>
    <row r="72" spans="1:10" s="5" customFormat="1" x14ac:dyDescent="0.25">
      <c r="A72" s="7"/>
      <c r="B72" s="7" t="s">
        <v>25</v>
      </c>
      <c r="C72" s="15">
        <v>0</v>
      </c>
      <c r="D72" s="15">
        <v>238</v>
      </c>
      <c r="E72" s="15">
        <v>0</v>
      </c>
      <c r="F72" s="35">
        <v>0</v>
      </c>
      <c r="G72" s="64">
        <v>238</v>
      </c>
      <c r="H72" s="65">
        <f>G72*1.04</f>
        <v>247.52</v>
      </c>
      <c r="I72" s="65">
        <f t="shared" ref="I72:J73" si="19">H72*1.04</f>
        <v>257.42080000000004</v>
      </c>
      <c r="J72" s="65">
        <f t="shared" si="19"/>
        <v>267.71763200000004</v>
      </c>
    </row>
    <row r="73" spans="1:10" s="5" customFormat="1" x14ac:dyDescent="0.25">
      <c r="A73" s="7"/>
      <c r="B73" s="7" t="s">
        <v>17</v>
      </c>
      <c r="C73" s="15">
        <v>0</v>
      </c>
      <c r="D73" s="15">
        <v>0</v>
      </c>
      <c r="E73" s="15">
        <v>0</v>
      </c>
      <c r="F73" s="35">
        <v>0</v>
      </c>
      <c r="G73" s="64">
        <v>0</v>
      </c>
      <c r="H73" s="65">
        <f>G73*1.04</f>
        <v>0</v>
      </c>
      <c r="I73" s="65">
        <f t="shared" si="19"/>
        <v>0</v>
      </c>
      <c r="J73" s="65">
        <f t="shared" si="19"/>
        <v>0</v>
      </c>
    </row>
    <row r="74" spans="1:10" s="5" customFormat="1" x14ac:dyDescent="0.25">
      <c r="A74" s="7"/>
      <c r="B74" s="7"/>
      <c r="C74" s="10"/>
      <c r="D74" s="10"/>
      <c r="E74" s="10"/>
      <c r="F74" s="36"/>
      <c r="G74" s="64"/>
      <c r="H74" s="65"/>
      <c r="I74" s="66"/>
      <c r="J74" s="66"/>
    </row>
    <row r="75" spans="1:10" s="5" customFormat="1" x14ac:dyDescent="0.25">
      <c r="A75" s="7"/>
      <c r="B75" s="7"/>
      <c r="C75" s="7"/>
      <c r="D75" s="7"/>
      <c r="E75" s="7"/>
      <c r="F75" s="38"/>
      <c r="G75" s="69"/>
      <c r="H75" s="65"/>
      <c r="I75" s="66"/>
      <c r="J75" s="66"/>
    </row>
    <row r="76" spans="1:10" ht="18.75" x14ac:dyDescent="0.3">
      <c r="A76" s="3"/>
      <c r="B76" s="34" t="s">
        <v>10</v>
      </c>
      <c r="C76" s="25">
        <f>SUM(C10:C75)</f>
        <v>16839.550000000003</v>
      </c>
      <c r="D76" s="25">
        <f>SUM(D10:D75)</f>
        <v>11201.36</v>
      </c>
      <c r="E76" s="25">
        <f>SUM(E10:E75)</f>
        <v>5739.2300000000014</v>
      </c>
      <c r="F76" s="39">
        <f>SUM(F10:F75)</f>
        <v>11090.07</v>
      </c>
      <c r="G76" s="70">
        <f>SUM(G9:G75)</f>
        <v>9822.56</v>
      </c>
      <c r="H76" s="71">
        <f>SUM(H9:H75)</f>
        <v>10665.7112</v>
      </c>
      <c r="I76" s="25">
        <f>SUM(I9:I75)</f>
        <v>10990.593423999999</v>
      </c>
      <c r="J76" s="25">
        <f>SUM(J9:J75)</f>
        <v>11312.591532480001</v>
      </c>
    </row>
    <row r="77" spans="1:10" x14ac:dyDescent="0.25">
      <c r="A77" s="4"/>
      <c r="B77" s="26"/>
      <c r="C77" s="26"/>
      <c r="D77" s="26"/>
      <c r="E77" s="26"/>
      <c r="F77" s="26"/>
      <c r="H77" s="5"/>
      <c r="I77" s="5"/>
      <c r="J77" s="5"/>
    </row>
    <row r="78" spans="1:10" x14ac:dyDescent="0.25">
      <c r="A78" s="4"/>
      <c r="B78" s="26"/>
      <c r="C78" s="26"/>
      <c r="D78" s="26"/>
      <c r="E78" s="26"/>
      <c r="F78" s="26"/>
      <c r="H78" s="5"/>
      <c r="I78" s="5"/>
      <c r="J78" s="5"/>
    </row>
    <row r="79" spans="1:10" x14ac:dyDescent="0.25">
      <c r="A79" s="4"/>
      <c r="B79" s="26" t="s">
        <v>76</v>
      </c>
      <c r="C79" s="5"/>
      <c r="D79" s="26"/>
      <c r="E79" s="26"/>
      <c r="F79" s="5"/>
      <c r="G79" s="49">
        <f>G76</f>
        <v>9822.56</v>
      </c>
      <c r="H79" s="5"/>
      <c r="I79" s="5"/>
      <c r="J79" s="5"/>
    </row>
    <row r="80" spans="1:10" x14ac:dyDescent="0.25">
      <c r="A80" s="4"/>
      <c r="B80" s="26" t="s">
        <v>89</v>
      </c>
      <c r="C80" s="5"/>
      <c r="D80" s="26"/>
      <c r="E80" s="26"/>
      <c r="F80" s="26"/>
      <c r="G80" s="26">
        <v>0</v>
      </c>
      <c r="H80" s="5"/>
      <c r="I80" s="5"/>
      <c r="J80" s="5"/>
    </row>
    <row r="81" spans="1:10" x14ac:dyDescent="0.25">
      <c r="A81" s="4"/>
      <c r="B81" s="26" t="s">
        <v>77</v>
      </c>
      <c r="C81" s="5"/>
      <c r="D81" s="26"/>
      <c r="E81" s="26"/>
      <c r="F81" s="26"/>
      <c r="G81" s="49">
        <f>G79-G80</f>
        <v>9822.56</v>
      </c>
      <c r="H81" s="5"/>
      <c r="I81" s="5"/>
      <c r="J81" s="5"/>
    </row>
    <row r="82" spans="1:10" x14ac:dyDescent="0.25">
      <c r="A82" s="4"/>
      <c r="B82" s="26"/>
      <c r="C82" s="26"/>
      <c r="D82" s="26"/>
      <c r="E82" s="26"/>
      <c r="F82" s="26"/>
      <c r="H82" s="5"/>
      <c r="I82" s="5"/>
      <c r="J82" s="5"/>
    </row>
    <row r="83" spans="1:10" x14ac:dyDescent="0.25">
      <c r="A83" s="4"/>
      <c r="B83" s="26"/>
      <c r="C83" s="26"/>
      <c r="D83" s="26"/>
      <c r="E83" s="26"/>
      <c r="F83" s="26"/>
      <c r="H83" s="5"/>
      <c r="I83" s="5"/>
      <c r="J83" s="5"/>
    </row>
    <row r="84" spans="1:10" x14ac:dyDescent="0.25">
      <c r="A84" s="4"/>
      <c r="B84" s="5" t="s">
        <v>84</v>
      </c>
      <c r="C84" s="5"/>
      <c r="D84" s="5"/>
      <c r="F84" s="5"/>
      <c r="H84" s="5"/>
      <c r="I84" s="5"/>
      <c r="J84" s="5"/>
    </row>
    <row r="85" spans="1:10" x14ac:dyDescent="0.25">
      <c r="A85" s="4"/>
      <c r="B85" s="26"/>
      <c r="C85" s="26"/>
      <c r="D85" s="26"/>
      <c r="E85" s="26"/>
      <c r="F85" s="26"/>
      <c r="H85" s="5"/>
      <c r="I85" s="5"/>
      <c r="J85" s="5"/>
    </row>
    <row r="86" spans="1:10" x14ac:dyDescent="0.25">
      <c r="A86" s="4">
        <v>1</v>
      </c>
      <c r="B86" s="26" t="s">
        <v>35</v>
      </c>
      <c r="C86" s="49">
        <f>G81</f>
        <v>9822.56</v>
      </c>
      <c r="D86" s="26"/>
      <c r="E86" s="26"/>
      <c r="F86" s="26"/>
      <c r="H86" s="5"/>
      <c r="I86" s="5"/>
      <c r="J86" s="5"/>
    </row>
    <row r="87" spans="1:10" x14ac:dyDescent="0.25">
      <c r="A87" s="4">
        <v>2</v>
      </c>
      <c r="B87" s="26" t="s">
        <v>36</v>
      </c>
      <c r="C87" s="26">
        <v>65.27</v>
      </c>
      <c r="D87" s="26"/>
      <c r="E87" s="26"/>
      <c r="F87" s="26"/>
      <c r="H87" s="5"/>
      <c r="I87" s="5"/>
      <c r="J87" s="5"/>
    </row>
    <row r="88" spans="1:10" x14ac:dyDescent="0.25">
      <c r="A88" s="4">
        <v>3</v>
      </c>
      <c r="B88" s="26" t="s">
        <v>37</v>
      </c>
      <c r="C88" s="49">
        <f>C86+C87</f>
        <v>9887.83</v>
      </c>
      <c r="D88" s="26"/>
      <c r="E88" s="26"/>
      <c r="F88" s="26"/>
      <c r="H88" s="5"/>
      <c r="I88" s="5"/>
      <c r="J88" s="5"/>
    </row>
    <row r="89" spans="1:10" x14ac:dyDescent="0.25">
      <c r="A89" s="4">
        <v>4</v>
      </c>
      <c r="B89" s="26" t="s">
        <v>38</v>
      </c>
      <c r="C89" s="26">
        <v>0</v>
      </c>
      <c r="D89" s="26"/>
      <c r="E89" s="26"/>
      <c r="F89" s="26"/>
      <c r="H89" s="5"/>
      <c r="I89" s="5"/>
      <c r="J89" s="5"/>
    </row>
    <row r="90" spans="1:10" ht="23.25" x14ac:dyDescent="0.25">
      <c r="A90" s="4">
        <v>5</v>
      </c>
      <c r="B90" s="50" t="s">
        <v>39</v>
      </c>
      <c r="C90" s="51">
        <f>C88-C89</f>
        <v>9887.83</v>
      </c>
      <c r="D90" s="50"/>
      <c r="E90" s="50"/>
      <c r="F90" s="50"/>
      <c r="H90" s="5"/>
      <c r="I90" s="5"/>
      <c r="J90" s="5"/>
    </row>
    <row r="91" spans="1:10" x14ac:dyDescent="0.25">
      <c r="A91" s="4">
        <v>6</v>
      </c>
      <c r="B91" s="26" t="s">
        <v>58</v>
      </c>
      <c r="C91" s="52">
        <f>ROUNDUP(C90,0)</f>
        <v>9888</v>
      </c>
      <c r="D91" s="26" t="s">
        <v>62</v>
      </c>
      <c r="E91" s="26"/>
      <c r="F91" s="26"/>
      <c r="H91" s="5"/>
      <c r="I91" s="5"/>
      <c r="J91" s="5"/>
    </row>
    <row r="92" spans="1:10" x14ac:dyDescent="0.25">
      <c r="A92" s="4">
        <v>7</v>
      </c>
      <c r="B92" s="26" t="s">
        <v>40</v>
      </c>
      <c r="C92" s="26" t="s">
        <v>85</v>
      </c>
      <c r="D92" s="26"/>
      <c r="E92" s="26"/>
      <c r="F92" s="26"/>
      <c r="H92" s="5"/>
      <c r="I92" s="5"/>
      <c r="J92" s="5"/>
    </row>
    <row r="93" spans="1:10" x14ac:dyDescent="0.25">
      <c r="A93" s="4">
        <v>8</v>
      </c>
      <c r="B93" s="26" t="s">
        <v>41</v>
      </c>
      <c r="C93" s="49" t="e">
        <f>(C91/C92)</f>
        <v>#VALUE!</v>
      </c>
      <c r="D93" s="26"/>
      <c r="E93" s="26"/>
      <c r="F93" s="26"/>
      <c r="H93" s="5"/>
      <c r="I93" s="5"/>
      <c r="J93" s="5"/>
    </row>
    <row r="94" spans="1:10" x14ac:dyDescent="0.25">
      <c r="A94" s="4">
        <v>9</v>
      </c>
      <c r="B94" s="26" t="s">
        <v>42</v>
      </c>
      <c r="C94" s="53" t="s">
        <v>85</v>
      </c>
      <c r="D94" s="26"/>
      <c r="E94" s="26"/>
      <c r="F94" s="26"/>
      <c r="H94" s="5"/>
      <c r="I94" s="5"/>
      <c r="J94" s="5"/>
    </row>
    <row r="95" spans="1:10" ht="20.100000000000001" customHeight="1" x14ac:dyDescent="0.25">
      <c r="A95" s="4">
        <v>10</v>
      </c>
      <c r="B95" s="26" t="s">
        <v>43</v>
      </c>
      <c r="C95" s="49" t="e">
        <f>(C93-C94)/C94*100</f>
        <v>#VALUE!</v>
      </c>
      <c r="D95" s="26"/>
      <c r="E95" s="26"/>
      <c r="F95" s="26"/>
      <c r="H95" s="5"/>
      <c r="I95" s="5"/>
      <c r="J95" s="5"/>
    </row>
    <row r="96" spans="1:10" ht="20.100000000000001" customHeight="1" x14ac:dyDescent="0.25">
      <c r="B96" s="5"/>
      <c r="C96" s="5"/>
      <c r="D96" s="5"/>
      <c r="F96" s="5"/>
      <c r="H96" s="5"/>
      <c r="I96" s="5"/>
      <c r="J96" s="5"/>
    </row>
    <row r="97" spans="1:10" ht="20.100000000000001" customHeight="1" x14ac:dyDescent="0.25">
      <c r="B97" s="5"/>
      <c r="C97" s="5"/>
      <c r="D97" s="5"/>
      <c r="F97" s="5"/>
      <c r="H97" s="5"/>
      <c r="I97" s="5"/>
      <c r="J97" s="5"/>
    </row>
    <row r="98" spans="1:10" ht="20.100000000000001" customHeight="1" x14ac:dyDescent="0.25">
      <c r="B98" s="5"/>
      <c r="C98" s="5"/>
      <c r="D98" s="5" t="s">
        <v>47</v>
      </c>
      <c r="E98" s="5" t="s">
        <v>48</v>
      </c>
      <c r="F98" s="5"/>
      <c r="G98" s="54"/>
      <c r="H98" s="5"/>
      <c r="I98" s="5"/>
      <c r="J98" s="5"/>
    </row>
    <row r="99" spans="1:10" ht="20.100000000000001" customHeight="1" x14ac:dyDescent="0.25">
      <c r="B99" s="55" t="s">
        <v>44</v>
      </c>
      <c r="C99" s="55">
        <v>2999</v>
      </c>
      <c r="D99" s="55"/>
      <c r="E99" s="55"/>
      <c r="F99" s="55"/>
      <c r="G99" s="55"/>
      <c r="H99" s="5"/>
      <c r="I99" s="5"/>
      <c r="J99" s="5"/>
    </row>
    <row r="100" spans="1:10" ht="20.100000000000001" customHeight="1" x14ac:dyDescent="0.25">
      <c r="B100" s="55" t="s">
        <v>45</v>
      </c>
      <c r="C100" s="55">
        <v>6937</v>
      </c>
      <c r="D100" s="55">
        <f>C100-C99</f>
        <v>3938</v>
      </c>
      <c r="E100" s="56">
        <f>D100/C100</f>
        <v>0.5676805535534093</v>
      </c>
      <c r="F100" s="56"/>
      <c r="G100" s="57"/>
      <c r="H100" s="5"/>
      <c r="I100" s="5"/>
      <c r="J100" s="5"/>
    </row>
    <row r="101" spans="1:10" ht="16.899999999999999" customHeight="1" x14ac:dyDescent="0.25">
      <c r="B101" s="55" t="s">
        <v>46</v>
      </c>
      <c r="C101" s="55">
        <v>8147</v>
      </c>
      <c r="D101" s="55">
        <f t="shared" ref="D101:D107" si="20">C101-C100</f>
        <v>1210</v>
      </c>
      <c r="E101" s="56">
        <f t="shared" ref="E101:E107" si="21">D101/C101</f>
        <v>0.14852092794893826</v>
      </c>
      <c r="F101" s="56"/>
      <c r="G101" s="57"/>
      <c r="H101" s="5"/>
      <c r="I101" s="5"/>
      <c r="J101" s="5"/>
    </row>
    <row r="102" spans="1:10" ht="20.100000000000001" customHeight="1" x14ac:dyDescent="0.25">
      <c r="B102" s="5" t="s">
        <v>64</v>
      </c>
      <c r="C102" s="55">
        <v>7149</v>
      </c>
      <c r="D102" s="55">
        <f t="shared" si="20"/>
        <v>-998</v>
      </c>
      <c r="E102" s="56">
        <f t="shared" si="21"/>
        <v>-0.13959994404811862</v>
      </c>
      <c r="F102" s="58"/>
      <c r="G102" s="57"/>
      <c r="H102" s="5"/>
      <c r="I102" s="5"/>
      <c r="J102" s="5"/>
    </row>
    <row r="103" spans="1:10" ht="20.100000000000001" customHeight="1" x14ac:dyDescent="0.25">
      <c r="B103" s="5" t="s">
        <v>49</v>
      </c>
      <c r="C103" s="55">
        <v>6267</v>
      </c>
      <c r="D103" s="55">
        <f t="shared" si="20"/>
        <v>-882</v>
      </c>
      <c r="E103" s="56">
        <f t="shared" si="21"/>
        <v>-0.14073719483006222</v>
      </c>
      <c r="F103" s="58"/>
      <c r="G103" s="57"/>
      <c r="H103" s="5"/>
      <c r="I103" s="5"/>
      <c r="J103" s="5"/>
    </row>
    <row r="104" spans="1:10" ht="20.100000000000001" customHeight="1" x14ac:dyDescent="0.25">
      <c r="B104" s="5" t="s">
        <v>63</v>
      </c>
      <c r="C104" s="59">
        <v>6718</v>
      </c>
      <c r="D104" s="55">
        <f t="shared" si="20"/>
        <v>451</v>
      </c>
      <c r="E104" s="56">
        <f t="shared" si="21"/>
        <v>6.7133075320035721E-2</v>
      </c>
      <c r="F104" s="5"/>
      <c r="H104" s="5"/>
      <c r="I104" s="5"/>
      <c r="J104" s="5"/>
    </row>
    <row r="105" spans="1:10" ht="20.100000000000001" customHeight="1" x14ac:dyDescent="0.25">
      <c r="B105" s="5" t="s">
        <v>65</v>
      </c>
      <c r="C105" s="59">
        <v>7833</v>
      </c>
      <c r="D105" s="55">
        <f t="shared" si="20"/>
        <v>1115</v>
      </c>
      <c r="E105" s="56">
        <f t="shared" si="21"/>
        <v>0.14234648282905654</v>
      </c>
      <c r="F105" s="5"/>
      <c r="H105" s="5"/>
      <c r="I105" s="5"/>
      <c r="J105" s="5"/>
    </row>
    <row r="106" spans="1:10" ht="20.100000000000001" customHeight="1" x14ac:dyDescent="0.25">
      <c r="B106" s="5" t="s">
        <v>83</v>
      </c>
      <c r="C106" s="59">
        <v>7833</v>
      </c>
      <c r="D106" s="55">
        <f t="shared" si="20"/>
        <v>0</v>
      </c>
      <c r="E106" s="56">
        <f t="shared" si="21"/>
        <v>0</v>
      </c>
      <c r="F106" s="5"/>
      <c r="H106" s="5"/>
      <c r="I106" s="5"/>
      <c r="J106" s="5"/>
    </row>
    <row r="107" spans="1:10" x14ac:dyDescent="0.25">
      <c r="B107" s="5" t="s">
        <v>82</v>
      </c>
      <c r="C107" s="59">
        <f>C91</f>
        <v>9888</v>
      </c>
      <c r="D107" s="55">
        <f t="shared" si="20"/>
        <v>2055</v>
      </c>
      <c r="E107" s="56">
        <f t="shared" si="21"/>
        <v>0.20782766990291263</v>
      </c>
      <c r="F107" s="5"/>
      <c r="H107" s="5"/>
      <c r="I107" s="5"/>
      <c r="J107" s="5"/>
    </row>
    <row r="108" spans="1:10" x14ac:dyDescent="0.25">
      <c r="B108" s="2"/>
      <c r="C108" s="2"/>
      <c r="D108" s="2"/>
      <c r="E108" s="18"/>
      <c r="F108" s="2"/>
    </row>
    <row r="110" spans="1:10" x14ac:dyDescent="0.25">
      <c r="A110" s="1"/>
    </row>
    <row r="111" spans="1:10" x14ac:dyDescent="0.25">
      <c r="A111" s="1"/>
    </row>
    <row r="112" spans="1:10" x14ac:dyDescent="0.25">
      <c r="A112" s="1"/>
    </row>
    <row r="113" spans="1:1" x14ac:dyDescent="0.25">
      <c r="A113" s="1"/>
    </row>
  </sheetData>
  <pageMargins left="0.23622047244094491" right="0.23622047244094491" top="0.86614173228346458" bottom="0.39370078740157483" header="0.19685039370078741" footer="0.31496062992125984"/>
  <pageSetup fitToHeight="0" orientation="portrait" r:id="rId1"/>
  <headerFooter>
    <oddHeader xml:space="preserve">&amp;CSpelsbury Parish Council
Budget 2023-2024
Draft - September 2022
</oddHeader>
  </headerFooter>
  <rowBreaks count="1" manualBreakCount="1">
    <brk id="8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Ogilvie</dc:creator>
  <cp:lastModifiedBy>clerk@spelsbury.org</cp:lastModifiedBy>
  <cp:lastPrinted>2022-09-01T19:37:33Z</cp:lastPrinted>
  <dcterms:created xsi:type="dcterms:W3CDTF">2015-10-11T22:51:41Z</dcterms:created>
  <dcterms:modified xsi:type="dcterms:W3CDTF">2022-09-05T10:46:07Z</dcterms:modified>
</cp:coreProperties>
</file>